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gmont.sharepoint.com/sites/AkademiskForlag276/Shared Documents/1. Aktuelle titler/Pia/500-6139-7 Økonomistyring i praksis, 5. udg/Downloads/Ekstramateriale til 4. udgave/"/>
    </mc:Choice>
  </mc:AlternateContent>
  <xr:revisionPtr revIDLastSave="2" documentId="13_ncr:1_{650344C7-D32E-4090-AA88-8F7BB6437B3C}" xr6:coauthVersionLast="47" xr6:coauthVersionMax="47" xr10:uidLastSave="{70B46159-5197-4338-8DFC-DDE869179270}"/>
  <bookViews>
    <workbookView xWindow="-120" yWindow="-120" windowWidth="29040" windowHeight="17640" xr2:uid="{086BCCBA-2CEC-481A-9398-11377F05C774}"/>
  </bookViews>
  <sheets>
    <sheet name="Ar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6" i="1" l="1"/>
  <c r="D76" i="1" l="1"/>
  <c r="E76" i="1" s="1"/>
  <c r="F76" i="1" s="1"/>
  <c r="G76" i="1" s="1"/>
  <c r="B66" i="1"/>
  <c r="C76" i="1" s="1"/>
  <c r="C78" i="1"/>
  <c r="D78" i="1" s="1"/>
  <c r="E78" i="1" s="1"/>
  <c r="F78" i="1" s="1"/>
  <c r="G78" i="1" s="1"/>
  <c r="C77" i="1"/>
  <c r="D77" i="1" s="1"/>
  <c r="E77" i="1" s="1"/>
  <c r="F77" i="1" s="1"/>
  <c r="G77" i="1" s="1"/>
  <c r="B73" i="1"/>
  <c r="B63" i="1"/>
  <c r="C75" i="1" s="1"/>
  <c r="D75" i="1" s="1"/>
  <c r="E75" i="1" s="1"/>
  <c r="F75" i="1" s="1"/>
  <c r="G75" i="1" s="1"/>
  <c r="B35" i="1"/>
  <c r="B53" i="1" s="1"/>
  <c r="B31" i="1"/>
  <c r="B52" i="1" s="1"/>
  <c r="B54" i="1" s="1"/>
  <c r="C22" i="1"/>
  <c r="D22" i="1" s="1"/>
  <c r="B12" i="1"/>
  <c r="B10" i="1"/>
  <c r="D36" i="1" l="1"/>
  <c r="D32" i="1"/>
  <c r="C23" i="1"/>
  <c r="D23" i="1" s="1"/>
  <c r="C79" i="1"/>
  <c r="D79" i="1" s="1"/>
  <c r="E79" i="1" s="1"/>
  <c r="F79" i="1" s="1"/>
  <c r="G79" i="1" s="1"/>
  <c r="B13" i="1"/>
  <c r="B14" i="1" s="1"/>
  <c r="B37" i="1" s="1"/>
  <c r="C53" i="1" s="1"/>
  <c r="C54" i="1" s="1"/>
  <c r="D55" i="1" s="1"/>
  <c r="D40" i="1" l="1"/>
  <c r="D50" i="1"/>
  <c r="D56" i="1" s="1"/>
  <c r="D57" i="1" s="1"/>
  <c r="D37" i="1"/>
  <c r="D39" i="1" s="1"/>
  <c r="D41" i="1" l="1"/>
</calcChain>
</file>

<file path=xl/sharedStrings.xml><?xml version="1.0" encoding="utf-8"?>
<sst xmlns="http://schemas.openxmlformats.org/spreadsheetml/2006/main" count="72" uniqueCount="67">
  <si>
    <t>Produktkalkulation</t>
  </si>
  <si>
    <t>Salg af streetfood burger</t>
  </si>
  <si>
    <t>Kostpris:</t>
  </si>
  <si>
    <t>Kød</t>
  </si>
  <si>
    <t>Bolle</t>
  </si>
  <si>
    <t>Salat</t>
  </si>
  <si>
    <t>Dressing</t>
  </si>
  <si>
    <t>I alt</t>
  </si>
  <si>
    <t>Salgspris inkl. moms</t>
  </si>
  <si>
    <t>Salgspris excl. moms</t>
  </si>
  <si>
    <t>Bruttoavance</t>
  </si>
  <si>
    <t>Bruttoavanceprocent</t>
  </si>
  <si>
    <t>Driftsbudget for koncert dag</t>
  </si>
  <si>
    <t>Leje af græsplæne</t>
  </si>
  <si>
    <t>Leje af telte og andet fast udstyr</t>
  </si>
  <si>
    <t>Personale til sikkerhed og service</t>
  </si>
  <si>
    <t>Personale til bemanding af 10 boder</t>
  </si>
  <si>
    <t>Faste omkostninger i alt</t>
  </si>
  <si>
    <t>Salg og markedsføring</t>
  </si>
  <si>
    <t>Salg af billetter:</t>
  </si>
  <si>
    <t>Antal mulige gæster</t>
  </si>
  <si>
    <t>Salgspris inkl. moms for indgang</t>
  </si>
  <si>
    <t>Salgspris excl. moms for indgang</t>
  </si>
  <si>
    <t>Omsætning ved udsolgt</t>
  </si>
  <si>
    <t>Omsætning fra salg af F&amp;B:</t>
  </si>
  <si>
    <t>Gennemsnitsomsætning pr. gæst inkl. moms</t>
  </si>
  <si>
    <t>Gennemsnitsomsætning pr. gæst excl. moms</t>
  </si>
  <si>
    <t>F&amp;B omsætning i alt</t>
  </si>
  <si>
    <t>Dækningsgrad for F&amp;B</t>
  </si>
  <si>
    <t>Samlet dækningsbidrag:</t>
  </si>
  <si>
    <t>Salg af billetter + F&amp;B dækningsgrad</t>
  </si>
  <si>
    <t>Faste omkostninger</t>
  </si>
  <si>
    <t>Forventet indtjening før organisationens ledelse og øvrige faste omkostninger</t>
  </si>
  <si>
    <t xml:space="preserve">Nulpunktsberegning </t>
  </si>
  <si>
    <t>svarende til det antal billetter, der skal sælges for at begynde at tjene penge</t>
  </si>
  <si>
    <t>Formel:</t>
  </si>
  <si>
    <t>Dækningsgrad gennemsnit billet og F&amp;B:</t>
  </si>
  <si>
    <t>Billet</t>
  </si>
  <si>
    <t>F&amp;B</t>
  </si>
  <si>
    <t>omsætning</t>
  </si>
  <si>
    <t>Dæknings-bidrag</t>
  </si>
  <si>
    <t>Samlet omsætning pr. gæst</t>
  </si>
  <si>
    <t xml:space="preserve">Dækningsgrad gennemsnit </t>
  </si>
  <si>
    <t>Nulpunktsomsætning</t>
  </si>
  <si>
    <t>Svarende til mininimum salg af billetter</t>
  </si>
  <si>
    <t>antal</t>
  </si>
  <si>
    <t>Omkostning</t>
  </si>
  <si>
    <t>Investeringsberegning</t>
  </si>
  <si>
    <t>Pris for leje</t>
  </si>
  <si>
    <t>Antal gange det anvendes pr. år</t>
  </si>
  <si>
    <t>Samlet årlig omkostning til leje</t>
  </si>
  <si>
    <t>Investering</t>
  </si>
  <si>
    <t>Løbende vedligeligeholdelse p.a.</t>
  </si>
  <si>
    <t>Anlået transportomkostning p.a.</t>
  </si>
  <si>
    <t>Lageromkostning p.a.</t>
  </si>
  <si>
    <t>Opstilling af pengestrømme:</t>
  </si>
  <si>
    <t>Levetid, år</t>
  </si>
  <si>
    <t>År</t>
  </si>
  <si>
    <t>0</t>
  </si>
  <si>
    <t>Årlig besparelse:</t>
  </si>
  <si>
    <t>Lejeomkostning</t>
  </si>
  <si>
    <t>Netto besparelse = øget indtjening</t>
  </si>
  <si>
    <t>Kapacitetsomkostninger:</t>
  </si>
  <si>
    <t>Hegn og toiletfaciliteter</t>
  </si>
  <si>
    <t>Musikere inkl. KODA/Gramex</t>
  </si>
  <si>
    <t>Kapacitetsomkostninger/Dækningsgrad</t>
  </si>
  <si>
    <t>Case: CphVenue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</si>
</sst>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/>
    <xf numFmtId="0" fontId="3" fillId="0" borderId="0" xfId="0" applyFont="1"/>
    <xf numFmtId="164" fontId="0" fillId="0" borderId="0" xfId="1" applyNumberFormat="1" applyFont="1"/>
    <xf numFmtId="164" fontId="0" fillId="0" borderId="0" xfId="0" applyNumberFormat="1"/>
    <xf numFmtId="164" fontId="2" fillId="0" borderId="0" xfId="1" applyNumberFormat="1" applyFont="1"/>
    <xf numFmtId="0" fontId="2" fillId="0" borderId="1" xfId="0" applyFont="1" applyBorder="1"/>
    <xf numFmtId="0" fontId="0" fillId="0" borderId="1" xfId="0" applyBorder="1"/>
    <xf numFmtId="0" fontId="3" fillId="0" borderId="1" xfId="0" applyFont="1" applyBorder="1"/>
    <xf numFmtId="9" fontId="2" fillId="0" borderId="1" xfId="2" applyFont="1" applyBorder="1"/>
    <xf numFmtId="164" fontId="4" fillId="0" borderId="1" xfId="1" applyNumberFormat="1" applyFont="1" applyBorder="1" applyAlignment="1">
      <alignment horizontal="right"/>
    </xf>
    <xf numFmtId="164" fontId="0" fillId="0" borderId="1" xfId="1" applyNumberFormat="1" applyFont="1" applyBorder="1"/>
    <xf numFmtId="164" fontId="2" fillId="0" borderId="1" xfId="1" applyNumberFormat="1" applyFont="1" applyBorder="1"/>
    <xf numFmtId="9" fontId="0" fillId="0" borderId="1" xfId="2" applyFont="1" applyBorder="1"/>
    <xf numFmtId="0" fontId="2" fillId="2" borderId="1" xfId="0" applyFont="1" applyFill="1" applyBorder="1" applyAlignment="1">
      <alignment wrapText="1"/>
    </xf>
    <xf numFmtId="164" fontId="2" fillId="2" borderId="1" xfId="1" applyNumberFormat="1" applyFont="1" applyFill="1" applyBorder="1"/>
    <xf numFmtId="0" fontId="4" fillId="0" borderId="1" xfId="0" applyFont="1" applyBorder="1" applyAlignment="1">
      <alignment horizontal="right"/>
    </xf>
    <xf numFmtId="0" fontId="4" fillId="0" borderId="1" xfId="0" applyFont="1" applyBorder="1" applyAlignment="1">
      <alignment horizontal="right" wrapText="1"/>
    </xf>
    <xf numFmtId="164" fontId="0" fillId="0" borderId="1" xfId="0" applyNumberFormat="1" applyBorder="1"/>
    <xf numFmtId="164" fontId="3" fillId="0" borderId="1" xfId="0" applyNumberFormat="1" applyFont="1" applyBorder="1"/>
    <xf numFmtId="9" fontId="3" fillId="0" borderId="1" xfId="2" applyFont="1" applyBorder="1"/>
    <xf numFmtId="164" fontId="2" fillId="2" borderId="1" xfId="0" applyNumberFormat="1" applyFont="1" applyFill="1" applyBorder="1"/>
    <xf numFmtId="3" fontId="0" fillId="0" borderId="0" xfId="0" applyNumberFormat="1"/>
    <xf numFmtId="164" fontId="0" fillId="0" borderId="1" xfId="1" quotePrefix="1" applyNumberFormat="1" applyFont="1" applyBorder="1" applyAlignment="1">
      <alignment horizontal="right"/>
    </xf>
    <xf numFmtId="164" fontId="2" fillId="0" borderId="1" xfId="0" applyNumberFormat="1" applyFont="1" applyBorder="1"/>
    <xf numFmtId="3" fontId="2" fillId="0" borderId="0" xfId="0" applyNumberFormat="1" applyFont="1"/>
  </cellXfs>
  <cellStyles count="3">
    <cellStyle name="Komma" xfId="1" builtinId="3"/>
    <cellStyle name="Normal" xfId="0" builtinId="0"/>
    <cellStyle name="Pro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9734E7-6451-4C10-BCC7-BEEAD1D07B07}">
  <dimension ref="A1:G79"/>
  <sheetViews>
    <sheetView tabSelected="1" zoomScale="123" workbookViewId="0"/>
  </sheetViews>
  <sheetFormatPr defaultRowHeight="15" x14ac:dyDescent="0.25"/>
  <cols>
    <col min="1" max="1" width="40.5703125" customWidth="1"/>
    <col min="2" max="2" width="13.42578125" bestFit="1" customWidth="1"/>
    <col min="3" max="3" width="10.7109375" bestFit="1" customWidth="1"/>
    <col min="4" max="4" width="13.42578125" bestFit="1" customWidth="1"/>
    <col min="5" max="7" width="10.7109375" bestFit="1" customWidth="1"/>
  </cols>
  <sheetData>
    <row r="1" spans="1:2" x14ac:dyDescent="0.25">
      <c r="A1" t="s">
        <v>66</v>
      </c>
    </row>
    <row r="3" spans="1:2" x14ac:dyDescent="0.25">
      <c r="A3" s="1" t="s">
        <v>0</v>
      </c>
    </row>
    <row r="4" spans="1:2" x14ac:dyDescent="0.25">
      <c r="A4" s="1" t="s">
        <v>1</v>
      </c>
    </row>
    <row r="5" spans="1:2" x14ac:dyDescent="0.25">
      <c r="A5" s="2" t="s">
        <v>2</v>
      </c>
    </row>
    <row r="6" spans="1:2" x14ac:dyDescent="0.25">
      <c r="A6" s="7" t="s">
        <v>3</v>
      </c>
      <c r="B6" s="7">
        <v>12</v>
      </c>
    </row>
    <row r="7" spans="1:2" x14ac:dyDescent="0.25">
      <c r="A7" s="7" t="s">
        <v>4</v>
      </c>
      <c r="B7" s="7">
        <v>2</v>
      </c>
    </row>
    <row r="8" spans="1:2" x14ac:dyDescent="0.25">
      <c r="A8" s="7" t="s">
        <v>5</v>
      </c>
      <c r="B8" s="7">
        <v>4</v>
      </c>
    </row>
    <row r="9" spans="1:2" x14ac:dyDescent="0.25">
      <c r="A9" s="7" t="s">
        <v>6</v>
      </c>
      <c r="B9" s="7">
        <v>1</v>
      </c>
    </row>
    <row r="10" spans="1:2" x14ac:dyDescent="0.25">
      <c r="A10" s="8" t="s">
        <v>7</v>
      </c>
      <c r="B10" s="8">
        <f>+SUM(B6:B9)</f>
        <v>19</v>
      </c>
    </row>
    <row r="11" spans="1:2" x14ac:dyDescent="0.25">
      <c r="A11" s="7" t="s">
        <v>8</v>
      </c>
      <c r="B11" s="7">
        <v>85</v>
      </c>
    </row>
    <row r="12" spans="1:2" x14ac:dyDescent="0.25">
      <c r="A12" s="7" t="s">
        <v>9</v>
      </c>
      <c r="B12" s="7">
        <f>+B11/1.25</f>
        <v>68</v>
      </c>
    </row>
    <row r="13" spans="1:2" x14ac:dyDescent="0.25">
      <c r="A13" s="6" t="s">
        <v>10</v>
      </c>
      <c r="B13" s="6">
        <f>+B12-B10</f>
        <v>49</v>
      </c>
    </row>
    <row r="14" spans="1:2" x14ac:dyDescent="0.25">
      <c r="A14" s="6" t="s">
        <v>11</v>
      </c>
      <c r="B14" s="9">
        <f>+B13/B12</f>
        <v>0.72058823529411764</v>
      </c>
    </row>
    <row r="17" spans="1:5" x14ac:dyDescent="0.25">
      <c r="A17" s="1" t="s">
        <v>12</v>
      </c>
      <c r="B17" s="3"/>
      <c r="C17" s="3"/>
      <c r="D17" s="3"/>
    </row>
    <row r="18" spans="1:5" x14ac:dyDescent="0.25">
      <c r="A18" s="8" t="s">
        <v>62</v>
      </c>
      <c r="B18" s="10" t="s">
        <v>45</v>
      </c>
      <c r="C18" s="10" t="s">
        <v>46</v>
      </c>
      <c r="D18" s="11"/>
    </row>
    <row r="19" spans="1:5" x14ac:dyDescent="0.25">
      <c r="A19" s="7" t="s">
        <v>13</v>
      </c>
      <c r="B19" s="11"/>
      <c r="C19" s="11"/>
      <c r="D19" s="11">
        <v>50000</v>
      </c>
    </row>
    <row r="20" spans="1:5" x14ac:dyDescent="0.25">
      <c r="A20" s="7" t="s">
        <v>14</v>
      </c>
      <c r="B20" s="11"/>
      <c r="C20" s="11"/>
      <c r="D20" s="11">
        <v>200000</v>
      </c>
    </row>
    <row r="21" spans="1:5" x14ac:dyDescent="0.25">
      <c r="A21" s="7" t="s">
        <v>63</v>
      </c>
      <c r="B21" s="11"/>
      <c r="C21" s="11"/>
      <c r="D21" s="11">
        <v>200000</v>
      </c>
    </row>
    <row r="22" spans="1:5" x14ac:dyDescent="0.25">
      <c r="A22" s="7" t="s">
        <v>15</v>
      </c>
      <c r="B22" s="11">
        <v>30</v>
      </c>
      <c r="C22" s="11">
        <f>15*200</f>
        <v>3000</v>
      </c>
      <c r="D22" s="11">
        <f>+B22*C22</f>
        <v>90000</v>
      </c>
    </row>
    <row r="23" spans="1:5" x14ac:dyDescent="0.25">
      <c r="A23" s="7" t="s">
        <v>16</v>
      </c>
      <c r="B23" s="11">
        <v>20</v>
      </c>
      <c r="C23" s="11">
        <f>+C22</f>
        <v>3000</v>
      </c>
      <c r="D23" s="11">
        <f>+B23*C23</f>
        <v>60000</v>
      </c>
    </row>
    <row r="24" spans="1:5" x14ac:dyDescent="0.25">
      <c r="A24" s="7" t="s">
        <v>64</v>
      </c>
      <c r="B24" s="11"/>
      <c r="C24" s="11"/>
      <c r="D24" s="11">
        <v>500000</v>
      </c>
    </row>
    <row r="25" spans="1:5" x14ac:dyDescent="0.25">
      <c r="A25" s="11" t="s">
        <v>18</v>
      </c>
      <c r="B25" s="11"/>
      <c r="C25" s="11"/>
      <c r="D25" s="11">
        <v>50000</v>
      </c>
    </row>
    <row r="26" spans="1:5" x14ac:dyDescent="0.25">
      <c r="A26" s="6" t="s">
        <v>17</v>
      </c>
      <c r="B26" s="12"/>
      <c r="C26" s="12"/>
      <c r="D26" s="12">
        <f>+SUM(D19:D25)</f>
        <v>1150000</v>
      </c>
    </row>
    <row r="27" spans="1:5" x14ac:dyDescent="0.25">
      <c r="B27" s="3"/>
      <c r="C27" s="3"/>
      <c r="D27" s="3"/>
    </row>
    <row r="28" spans="1:5" x14ac:dyDescent="0.25">
      <c r="A28" t="s">
        <v>19</v>
      </c>
      <c r="B28" s="3"/>
      <c r="C28" s="3"/>
      <c r="D28" s="3"/>
    </row>
    <row r="29" spans="1:5" x14ac:dyDescent="0.25">
      <c r="A29" s="7" t="s">
        <v>20</v>
      </c>
      <c r="B29" s="11">
        <v>3000</v>
      </c>
      <c r="C29" s="11"/>
      <c r="D29" s="11"/>
      <c r="E29" s="3"/>
    </row>
    <row r="30" spans="1:5" x14ac:dyDescent="0.25">
      <c r="A30" s="7" t="s">
        <v>21</v>
      </c>
      <c r="B30" s="11">
        <v>495</v>
      </c>
      <c r="C30" s="11"/>
      <c r="D30" s="11"/>
      <c r="E30" s="3"/>
    </row>
    <row r="31" spans="1:5" x14ac:dyDescent="0.25">
      <c r="A31" s="7" t="s">
        <v>22</v>
      </c>
      <c r="B31" s="11">
        <f>+B30/1.25</f>
        <v>396</v>
      </c>
      <c r="C31" s="11"/>
      <c r="D31" s="11"/>
      <c r="E31" s="3"/>
    </row>
    <row r="32" spans="1:5" x14ac:dyDescent="0.25">
      <c r="A32" s="7" t="s">
        <v>23</v>
      </c>
      <c r="B32" s="11"/>
      <c r="C32" s="11"/>
      <c r="D32" s="11">
        <f>+B29*B31</f>
        <v>1188000</v>
      </c>
      <c r="E32" s="3"/>
    </row>
    <row r="33" spans="1:5" x14ac:dyDescent="0.25">
      <c r="A33" s="7" t="s">
        <v>24</v>
      </c>
      <c r="B33" s="11"/>
      <c r="C33" s="11"/>
      <c r="D33" s="11"/>
      <c r="E33" s="3"/>
    </row>
    <row r="34" spans="1:5" x14ac:dyDescent="0.25">
      <c r="A34" s="7" t="s">
        <v>25</v>
      </c>
      <c r="B34" s="11">
        <v>200</v>
      </c>
      <c r="C34" s="11"/>
      <c r="D34" s="11"/>
      <c r="E34" s="3"/>
    </row>
    <row r="35" spans="1:5" x14ac:dyDescent="0.25">
      <c r="A35" s="7" t="s">
        <v>26</v>
      </c>
      <c r="B35" s="11">
        <f>+B34/1.25</f>
        <v>160</v>
      </c>
      <c r="C35" s="11"/>
      <c r="D35" s="11"/>
      <c r="E35" s="3"/>
    </row>
    <row r="36" spans="1:5" x14ac:dyDescent="0.25">
      <c r="A36" s="7" t="s">
        <v>27</v>
      </c>
      <c r="B36" s="11"/>
      <c r="C36" s="11"/>
      <c r="D36" s="11">
        <f>+B29*B35</f>
        <v>480000</v>
      </c>
      <c r="E36" s="3"/>
    </row>
    <row r="37" spans="1:5" x14ac:dyDescent="0.25">
      <c r="A37" s="7" t="s">
        <v>28</v>
      </c>
      <c r="B37" s="13">
        <f>+B14</f>
        <v>0.72058823529411764</v>
      </c>
      <c r="C37" s="11"/>
      <c r="D37" s="11">
        <f>+D36*B37</f>
        <v>345882.35294117645</v>
      </c>
      <c r="E37" s="3"/>
    </row>
    <row r="38" spans="1:5" x14ac:dyDescent="0.25">
      <c r="A38" s="7" t="s">
        <v>29</v>
      </c>
      <c r="B38" s="11"/>
      <c r="C38" s="11"/>
      <c r="D38" s="11"/>
      <c r="E38" s="3"/>
    </row>
    <row r="39" spans="1:5" x14ac:dyDescent="0.25">
      <c r="A39" s="6" t="s">
        <v>30</v>
      </c>
      <c r="B39" s="12"/>
      <c r="C39" s="12"/>
      <c r="D39" s="12">
        <f>+D37+D32</f>
        <v>1533882.3529411764</v>
      </c>
      <c r="E39" s="3"/>
    </row>
    <row r="40" spans="1:5" x14ac:dyDescent="0.25">
      <c r="A40" s="7" t="s">
        <v>31</v>
      </c>
      <c r="B40" s="11"/>
      <c r="C40" s="11"/>
      <c r="D40" s="11">
        <f>+D26</f>
        <v>1150000</v>
      </c>
      <c r="E40" s="3"/>
    </row>
    <row r="41" spans="1:5" ht="30" x14ac:dyDescent="0.25">
      <c r="A41" s="14" t="s">
        <v>32</v>
      </c>
      <c r="B41" s="15"/>
      <c r="C41" s="15"/>
      <c r="D41" s="15">
        <f>+D39-D40</f>
        <v>383882.35294117639</v>
      </c>
      <c r="E41" s="3"/>
    </row>
    <row r="42" spans="1:5" x14ac:dyDescent="0.25">
      <c r="B42" s="3"/>
      <c r="C42" s="3"/>
      <c r="D42" s="3"/>
      <c r="E42" s="3"/>
    </row>
    <row r="43" spans="1:5" x14ac:dyDescent="0.25">
      <c r="B43" s="3"/>
      <c r="C43" s="3"/>
      <c r="D43" s="3"/>
      <c r="E43" s="3"/>
    </row>
    <row r="44" spans="1:5" x14ac:dyDescent="0.25">
      <c r="A44" s="1" t="s">
        <v>33</v>
      </c>
    </row>
    <row r="45" spans="1:5" x14ac:dyDescent="0.25">
      <c r="A45" s="2" t="s">
        <v>34</v>
      </c>
    </row>
    <row r="47" spans="1:5" x14ac:dyDescent="0.25">
      <c r="A47" t="s">
        <v>35</v>
      </c>
    </row>
    <row r="48" spans="1:5" x14ac:dyDescent="0.25">
      <c r="A48" t="s">
        <v>65</v>
      </c>
    </row>
    <row r="50" spans="1:4" x14ac:dyDescent="0.25">
      <c r="A50" t="s">
        <v>31</v>
      </c>
      <c r="D50" s="4">
        <f>+D26</f>
        <v>1150000</v>
      </c>
    </row>
    <row r="51" spans="1:4" ht="24.75" x14ac:dyDescent="0.25">
      <c r="A51" s="7" t="s">
        <v>36</v>
      </c>
      <c r="B51" s="16" t="s">
        <v>39</v>
      </c>
      <c r="C51" s="17" t="s">
        <v>40</v>
      </c>
      <c r="D51" s="7"/>
    </row>
    <row r="52" spans="1:4" x14ac:dyDescent="0.25">
      <c r="A52" s="7" t="s">
        <v>37</v>
      </c>
      <c r="B52" s="18">
        <f>+B31</f>
        <v>396</v>
      </c>
      <c r="C52" s="7">
        <v>316</v>
      </c>
      <c r="D52" s="7"/>
    </row>
    <row r="53" spans="1:4" x14ac:dyDescent="0.25">
      <c r="A53" s="7" t="s">
        <v>38</v>
      </c>
      <c r="B53" s="18">
        <f>+B35</f>
        <v>160</v>
      </c>
      <c r="C53" s="11">
        <f>+B53*B37</f>
        <v>115.29411764705883</v>
      </c>
      <c r="D53" s="7"/>
    </row>
    <row r="54" spans="1:4" x14ac:dyDescent="0.25">
      <c r="A54" s="8" t="s">
        <v>41</v>
      </c>
      <c r="B54" s="19">
        <f>+SUM(B52:B53)</f>
        <v>556</v>
      </c>
      <c r="C54" s="19">
        <f>+SUM(C52:C53)</f>
        <v>431.29411764705884</v>
      </c>
      <c r="D54" s="7"/>
    </row>
    <row r="55" spans="1:4" x14ac:dyDescent="0.25">
      <c r="A55" s="8" t="s">
        <v>42</v>
      </c>
      <c r="B55" s="8"/>
      <c r="C55" s="7"/>
      <c r="D55" s="20">
        <f>+C54/B54</f>
        <v>0.77570884468895474</v>
      </c>
    </row>
    <row r="56" spans="1:4" x14ac:dyDescent="0.25">
      <c r="A56" s="7" t="s">
        <v>43</v>
      </c>
      <c r="B56" s="7"/>
      <c r="C56" s="7"/>
      <c r="D56" s="11">
        <f>+D50/D55</f>
        <v>1482515.0027277686</v>
      </c>
    </row>
    <row r="57" spans="1:4" x14ac:dyDescent="0.25">
      <c r="A57" s="6" t="s">
        <v>44</v>
      </c>
      <c r="B57" s="7"/>
      <c r="C57" s="7"/>
      <c r="D57" s="21">
        <f>+D56/B54</f>
        <v>2666.3938897981452</v>
      </c>
    </row>
    <row r="60" spans="1:4" x14ac:dyDescent="0.25">
      <c r="A60" s="1" t="s">
        <v>47</v>
      </c>
    </row>
    <row r="61" spans="1:4" x14ac:dyDescent="0.25">
      <c r="A61" t="s">
        <v>48</v>
      </c>
      <c r="B61" s="22">
        <v>200000</v>
      </c>
    </row>
    <row r="62" spans="1:4" x14ac:dyDescent="0.25">
      <c r="A62" t="s">
        <v>49</v>
      </c>
      <c r="B62">
        <v>7</v>
      </c>
    </row>
    <row r="63" spans="1:4" x14ac:dyDescent="0.25">
      <c r="A63" s="1" t="s">
        <v>50</v>
      </c>
      <c r="B63" s="5">
        <f>+B61*B62</f>
        <v>1400000</v>
      </c>
    </row>
    <row r="65" spans="1:7" x14ac:dyDescent="0.25">
      <c r="A65" s="1" t="s">
        <v>51</v>
      </c>
      <c r="B65" s="25">
        <v>1500000</v>
      </c>
    </row>
    <row r="66" spans="1:7" x14ac:dyDescent="0.25">
      <c r="A66" t="s">
        <v>53</v>
      </c>
      <c r="B66" s="3">
        <f>+B62*12000</f>
        <v>84000</v>
      </c>
    </row>
    <row r="67" spans="1:7" x14ac:dyDescent="0.25">
      <c r="A67" t="s">
        <v>52</v>
      </c>
      <c r="B67" s="3">
        <v>50000</v>
      </c>
    </row>
    <row r="68" spans="1:7" x14ac:dyDescent="0.25">
      <c r="A68" t="s">
        <v>54</v>
      </c>
      <c r="B68" s="3">
        <v>55000</v>
      </c>
    </row>
    <row r="69" spans="1:7" x14ac:dyDescent="0.25">
      <c r="A69" t="s">
        <v>56</v>
      </c>
      <c r="B69" s="3">
        <v>5</v>
      </c>
    </row>
    <row r="70" spans="1:7" x14ac:dyDescent="0.25">
      <c r="B70" s="3"/>
    </row>
    <row r="71" spans="1:7" x14ac:dyDescent="0.25">
      <c r="A71" t="s">
        <v>55</v>
      </c>
      <c r="B71" s="3"/>
    </row>
    <row r="72" spans="1:7" x14ac:dyDescent="0.25">
      <c r="A72" s="7" t="s">
        <v>57</v>
      </c>
      <c r="B72" s="23" t="s">
        <v>58</v>
      </c>
      <c r="C72" s="7">
        <v>1</v>
      </c>
      <c r="D72" s="7">
        <v>2</v>
      </c>
      <c r="E72" s="7">
        <v>3</v>
      </c>
      <c r="F72" s="7">
        <v>4</v>
      </c>
      <c r="G72" s="7">
        <v>5</v>
      </c>
    </row>
    <row r="73" spans="1:7" x14ac:dyDescent="0.25">
      <c r="A73" s="7" t="s">
        <v>51</v>
      </c>
      <c r="B73" s="11">
        <f>+B65</f>
        <v>1500000</v>
      </c>
      <c r="C73" s="7"/>
      <c r="D73" s="7"/>
      <c r="E73" s="7"/>
      <c r="F73" s="7"/>
      <c r="G73" s="7"/>
    </row>
    <row r="74" spans="1:7" x14ac:dyDescent="0.25">
      <c r="A74" s="8" t="s">
        <v>59</v>
      </c>
      <c r="B74" s="7"/>
      <c r="C74" s="7"/>
      <c r="D74" s="7"/>
      <c r="E74" s="7"/>
      <c r="F74" s="7"/>
      <c r="G74" s="7"/>
    </row>
    <row r="75" spans="1:7" x14ac:dyDescent="0.25">
      <c r="A75" s="7" t="s">
        <v>60</v>
      </c>
      <c r="B75" s="7"/>
      <c r="C75" s="18">
        <f>+B63</f>
        <v>1400000</v>
      </c>
      <c r="D75" s="18">
        <f>+C75</f>
        <v>1400000</v>
      </c>
      <c r="E75" s="18">
        <f t="shared" ref="E75:G75" si="0">+D75</f>
        <v>1400000</v>
      </c>
      <c r="F75" s="18">
        <f t="shared" si="0"/>
        <v>1400000</v>
      </c>
      <c r="G75" s="18">
        <f t="shared" si="0"/>
        <v>1400000</v>
      </c>
    </row>
    <row r="76" spans="1:7" x14ac:dyDescent="0.25">
      <c r="A76" s="7" t="s">
        <v>53</v>
      </c>
      <c r="B76" s="7"/>
      <c r="C76" s="18">
        <f>-B66</f>
        <v>-84000</v>
      </c>
      <c r="D76" s="18">
        <f t="shared" ref="D76:G79" si="1">+C76</f>
        <v>-84000</v>
      </c>
      <c r="E76" s="18">
        <f t="shared" si="1"/>
        <v>-84000</v>
      </c>
      <c r="F76" s="18">
        <f t="shared" si="1"/>
        <v>-84000</v>
      </c>
      <c r="G76" s="18">
        <f t="shared" si="1"/>
        <v>-84000</v>
      </c>
    </row>
    <row r="77" spans="1:7" x14ac:dyDescent="0.25">
      <c r="A77" s="7" t="s">
        <v>52</v>
      </c>
      <c r="B77" s="7"/>
      <c r="C77" s="18">
        <f>-B67</f>
        <v>-50000</v>
      </c>
      <c r="D77" s="18">
        <f t="shared" si="1"/>
        <v>-50000</v>
      </c>
      <c r="E77" s="18">
        <f t="shared" si="1"/>
        <v>-50000</v>
      </c>
      <c r="F77" s="18">
        <f t="shared" si="1"/>
        <v>-50000</v>
      </c>
      <c r="G77" s="18">
        <f t="shared" si="1"/>
        <v>-50000</v>
      </c>
    </row>
    <row r="78" spans="1:7" x14ac:dyDescent="0.25">
      <c r="A78" s="7" t="s">
        <v>54</v>
      </c>
      <c r="B78" s="7"/>
      <c r="C78" s="18">
        <f>-B68</f>
        <v>-55000</v>
      </c>
      <c r="D78" s="18">
        <f t="shared" si="1"/>
        <v>-55000</v>
      </c>
      <c r="E78" s="18">
        <f t="shared" si="1"/>
        <v>-55000</v>
      </c>
      <c r="F78" s="18">
        <f t="shared" si="1"/>
        <v>-55000</v>
      </c>
      <c r="G78" s="18">
        <f t="shared" si="1"/>
        <v>-55000</v>
      </c>
    </row>
    <row r="79" spans="1:7" x14ac:dyDescent="0.25">
      <c r="A79" s="6" t="s">
        <v>61</v>
      </c>
      <c r="B79" s="6"/>
      <c r="C79" s="24">
        <f>+SUM(C75:C78)</f>
        <v>1211000</v>
      </c>
      <c r="D79" s="24">
        <f t="shared" si="1"/>
        <v>1211000</v>
      </c>
      <c r="E79" s="24">
        <f t="shared" si="1"/>
        <v>1211000</v>
      </c>
      <c r="F79" s="24">
        <f t="shared" si="1"/>
        <v>1211000</v>
      </c>
      <c r="G79" s="24">
        <f t="shared" si="1"/>
        <v>1211000</v>
      </c>
    </row>
  </sheetData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C41A454A24CD94D89A56E556C3608B9" ma:contentTypeVersion="17" ma:contentTypeDescription="Opret et nyt dokument." ma:contentTypeScope="" ma:versionID="56beb5fc451a226a2fda475c09cda2cf">
  <xsd:schema xmlns:xsd="http://www.w3.org/2001/XMLSchema" xmlns:xs="http://www.w3.org/2001/XMLSchema" xmlns:p="http://schemas.microsoft.com/office/2006/metadata/properties" xmlns:ns2="2f41dfeb-3aaf-4e76-8b01-6295af0a2cf6" xmlns:ns3="9c0b319e-210e-44c2-b090-f7098a947834" targetNamespace="http://schemas.microsoft.com/office/2006/metadata/properties" ma:root="true" ma:fieldsID="7acfd2f6253ca793ffd896cbba1f501f" ns2:_="" ns3:_="">
    <xsd:import namespace="2f41dfeb-3aaf-4e76-8b01-6295af0a2cf6"/>
    <xsd:import namespace="9c0b319e-210e-44c2-b090-f7098a94783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41dfeb-3aaf-4e76-8b01-6295af0a2cf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illedmærker" ma:readOnly="false" ma:fieldId="{5cf76f15-5ced-4ddc-b409-7134ff3c332f}" ma:taxonomyMulti="true" ma:sspId="7f926cf8-d6ec-4170-b97f-a4c13866531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0b319e-210e-44c2-b090-f7098a947834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Del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lt med detaljer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d193a49-4b97-4627-a2cd-1155a04b664b}" ma:internalName="TaxCatchAll" ma:showField="CatchAllData" ma:web="9c0b319e-210e-44c2-b090-f7098a9478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dhol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f41dfeb-3aaf-4e76-8b01-6295af0a2cf6">
      <Terms xmlns="http://schemas.microsoft.com/office/infopath/2007/PartnerControls"/>
    </lcf76f155ced4ddcb4097134ff3c332f>
    <TaxCatchAll xmlns="9c0b319e-210e-44c2-b090-f7098a947834" xsi:nil="true"/>
  </documentManagement>
</p:properties>
</file>

<file path=customXml/itemProps1.xml><?xml version="1.0" encoding="utf-8"?>
<ds:datastoreItem xmlns:ds="http://schemas.openxmlformats.org/officeDocument/2006/customXml" ds:itemID="{2315AEB6-C045-46C5-91A3-E655EAFA9C08}"/>
</file>

<file path=customXml/itemProps2.xml><?xml version="1.0" encoding="utf-8"?>
<ds:datastoreItem xmlns:ds="http://schemas.openxmlformats.org/officeDocument/2006/customXml" ds:itemID="{745A24E2-9934-4B80-A1DB-2A2D3992AC7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6DD4A02-8560-4E00-82E8-6EA4F94E893F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Ark1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Annette Vangstrup</dc:creator>
  <cp:lastModifiedBy>Frederikke Didia Lønholdt Carlsen</cp:lastModifiedBy>
  <dcterms:created xsi:type="dcterms:W3CDTF">2019-11-13T21:37:51Z</dcterms:created>
  <dcterms:modified xsi:type="dcterms:W3CDTF">2023-11-27T12:00:03Z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d0b3b83-c0d0-4fe6-b453-f5b9891d7703_Enabled">
    <vt:lpwstr>true</vt:lpwstr>
  </property>
  <property fmtid="{D5CDD505-2E9C-101B-9397-08002B2CF9AE}" pid="3" name="MSIP_Label_dd0b3b83-c0d0-4fe6-b453-f5b9891d7703_SetDate">
    <vt:lpwstr>2023-11-27T12:00:03Z</vt:lpwstr>
  </property>
  <property fmtid="{D5CDD505-2E9C-101B-9397-08002B2CF9AE}" pid="4" name="MSIP_Label_dd0b3b83-c0d0-4fe6-b453-f5b9891d7703_Method">
    <vt:lpwstr>Standard</vt:lpwstr>
  </property>
  <property fmtid="{D5CDD505-2E9C-101B-9397-08002B2CF9AE}" pid="5" name="MSIP_Label_dd0b3b83-c0d0-4fe6-b453-f5b9891d7703_Name">
    <vt:lpwstr>Internal</vt:lpwstr>
  </property>
  <property fmtid="{D5CDD505-2E9C-101B-9397-08002B2CF9AE}" pid="6" name="MSIP_Label_dd0b3b83-c0d0-4fe6-b453-f5b9891d7703_SiteId">
    <vt:lpwstr>d5dfa732-4450-4094-a0f9-50bd719272da</vt:lpwstr>
  </property>
  <property fmtid="{D5CDD505-2E9C-101B-9397-08002B2CF9AE}" pid="7" name="MSIP_Label_dd0b3b83-c0d0-4fe6-b453-f5b9891d7703_ActionId">
    <vt:lpwstr>e246c14c-728f-4b6a-a571-c9bb7f3cb04f</vt:lpwstr>
  </property>
  <property fmtid="{D5CDD505-2E9C-101B-9397-08002B2CF9AE}" pid="8" name="MSIP_Label_dd0b3b83-c0d0-4fe6-b453-f5b9891d7703_ContentBits">
    <vt:lpwstr>0</vt:lpwstr>
  </property>
  <property fmtid="{D5CDD505-2E9C-101B-9397-08002B2CF9AE}" pid="9" name="ContentTypeId">
    <vt:lpwstr>0x010100CC41A454A24CD94D89A56E556C3608B9</vt:lpwstr>
  </property>
</Properties>
</file>